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20" yWindow="405" windowWidth="20730" windowHeight="8985"/>
  </bookViews>
  <sheets>
    <sheet name="Soil to Groundwater" sheetId="2" r:id="rId1"/>
    <sheet name="Isotope Specific Factors" sheetId="3" r:id="rId2"/>
  </sheets>
  <calcPr calcId="145621"/>
</workbook>
</file>

<file path=xl/calcChain.xml><?xml version="1.0" encoding="utf-8"?>
<calcChain xmlns="http://schemas.openxmlformats.org/spreadsheetml/2006/main">
  <c r="I7" i="3" l="1"/>
  <c r="I4" i="3"/>
  <c r="I3" i="3"/>
  <c r="B10" i="2" l="1"/>
  <c r="B7" i="2" s="1"/>
  <c r="N29" i="2"/>
  <c r="N28" i="2"/>
  <c r="N27" i="2"/>
  <c r="N26" i="2"/>
  <c r="N25" i="2"/>
  <c r="N24" i="2"/>
  <c r="N23" i="2"/>
  <c r="N22" i="2"/>
  <c r="H15" i="2"/>
  <c r="H16" i="2"/>
  <c r="H17" i="2"/>
  <c r="H18" i="2"/>
  <c r="H19" i="2"/>
  <c r="H20" i="2"/>
  <c r="H21" i="2"/>
  <c r="H14" i="2"/>
  <c r="E5" i="2" l="1"/>
  <c r="E4" i="2"/>
  <c r="E3" i="2"/>
  <c r="E2" i="2"/>
  <c r="M9" i="2" l="1"/>
  <c r="L9" i="2"/>
  <c r="F3" i="2"/>
  <c r="F10" i="2"/>
  <c r="M12" i="2"/>
  <c r="G10" i="2"/>
  <c r="L12" i="2"/>
  <c r="F4" i="2"/>
  <c r="F11" i="2"/>
  <c r="M15" i="2"/>
  <c r="G11" i="2"/>
  <c r="L15" i="2"/>
  <c r="F5" i="2"/>
  <c r="G12" i="2"/>
  <c r="M18" i="2"/>
  <c r="L18" i="2"/>
  <c r="F2" i="2"/>
  <c r="M19" i="2" l="1"/>
  <c r="L19" i="2"/>
  <c r="L13" i="2"/>
  <c r="L14" i="2" s="1"/>
  <c r="M13" i="2"/>
  <c r="M14" i="2" s="1"/>
  <c r="M10" i="2"/>
  <c r="M11" i="2" s="1"/>
  <c r="L10" i="2"/>
  <c r="L11" i="2" s="1"/>
  <c r="L20" i="2"/>
  <c r="F9" i="2"/>
  <c r="M20" i="2"/>
  <c r="M16" i="2"/>
  <c r="M17" i="2" s="1"/>
  <c r="L16" i="2"/>
  <c r="L17" i="2" s="1"/>
  <c r="G9" i="2"/>
  <c r="F12" i="2"/>
</calcChain>
</file>

<file path=xl/sharedStrings.xml><?xml version="1.0" encoding="utf-8"?>
<sst xmlns="http://schemas.openxmlformats.org/spreadsheetml/2006/main" count="185" uniqueCount="75">
  <si>
    <t>Defaults</t>
  </si>
  <si>
    <t>C(w)</t>
  </si>
  <si>
    <t>K(d)</t>
  </si>
  <si>
    <t>θ(w)</t>
  </si>
  <si>
    <t>ρ(b)</t>
  </si>
  <si>
    <t>t</t>
  </si>
  <si>
    <t>λ</t>
  </si>
  <si>
    <t>MCL</t>
  </si>
  <si>
    <t>PRG</t>
  </si>
  <si>
    <t>DAF</t>
  </si>
  <si>
    <t>Partitioning</t>
  </si>
  <si>
    <t>I</t>
  </si>
  <si>
    <t>ED(gw)</t>
  </si>
  <si>
    <t>d(s)</t>
  </si>
  <si>
    <t>Mass Loading</t>
  </si>
  <si>
    <t>i</t>
  </si>
  <si>
    <t>K</t>
  </si>
  <si>
    <t>d</t>
  </si>
  <si>
    <t>L</t>
  </si>
  <si>
    <t>d(a)</t>
  </si>
  <si>
    <t>Variables</t>
  </si>
  <si>
    <t>Am-241</t>
  </si>
  <si>
    <t>Co-60</t>
  </si>
  <si>
    <t>H-3</t>
  </si>
  <si>
    <t>Pu-238</t>
  </si>
  <si>
    <t>Calculated</t>
  </si>
  <si>
    <t>% Differ.</t>
  </si>
  <si>
    <t>Halflife (y)</t>
  </si>
  <si>
    <t>1-exp(-λt(cw))</t>
  </si>
  <si>
    <t>MCL or PRG*DAF</t>
  </si>
  <si>
    <t>PRG based</t>
  </si>
  <si>
    <t>MCL based</t>
  </si>
  <si>
    <t>PRG Based</t>
  </si>
  <si>
    <t>MCL Based</t>
  </si>
  <si>
    <t>External Exposure</t>
  </si>
  <si>
    <t>Type</t>
  </si>
  <si>
    <t>Ground Plane</t>
  </si>
  <si>
    <t>Soil Volume</t>
  </si>
  <si>
    <t>1cm</t>
  </si>
  <si>
    <t>5cm</t>
  </si>
  <si>
    <t>15cm</t>
  </si>
  <si>
    <t>SF(imm)</t>
  </si>
  <si>
    <t>SF(sub)</t>
  </si>
  <si>
    <t>M</t>
  </si>
  <si>
    <t>V</t>
  </si>
  <si>
    <t>Ground Plane, Area Correction Factor</t>
  </si>
  <si>
    <t>1m^2</t>
  </si>
  <si>
    <t>2m^2</t>
  </si>
  <si>
    <t>5m^2</t>
  </si>
  <si>
    <t>10m^2</t>
  </si>
  <si>
    <t>20m^2</t>
  </si>
  <si>
    <t>50m^2</t>
  </si>
  <si>
    <t>100m^2</t>
  </si>
  <si>
    <t>200m^2</t>
  </si>
  <si>
    <t>500m^2</t>
  </si>
  <si>
    <t>1000m^2</t>
  </si>
  <si>
    <t>2000m^2</t>
  </si>
  <si>
    <t>5000m^2</t>
  </si>
  <si>
    <t>10000m^2</t>
  </si>
  <si>
    <t>20000m^2</t>
  </si>
  <si>
    <t>50000m^2</t>
  </si>
  <si>
    <t>100000m^2</t>
  </si>
  <si>
    <t>Infinite</t>
  </si>
  <si>
    <t>Ingestion</t>
  </si>
  <si>
    <t>SF(w)</t>
  </si>
  <si>
    <t>SF(f)</t>
  </si>
  <si>
    <t>SF(s)</t>
  </si>
  <si>
    <t>Soil Worker</t>
  </si>
  <si>
    <t>Inhalation</t>
  </si>
  <si>
    <t>Form</t>
  </si>
  <si>
    <t>SF(i)</t>
  </si>
  <si>
    <t>F</t>
  </si>
  <si>
    <t>S</t>
  </si>
  <si>
    <t>G(elemental)</t>
  </si>
  <si>
    <t>G(organic)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</si>
</sst>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000000"/>
    <numFmt numFmtId="166" formatCode="0.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11" fontId="3" fillId="0" borderId="1" xfId="0" applyNumberFormat="1" applyFont="1" applyBorder="1"/>
    <xf numFmtId="11" fontId="3" fillId="0" borderId="2" xfId="0" applyNumberFormat="1" applyFont="1" applyBorder="1"/>
    <xf numFmtId="0" fontId="3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5" xfId="0" applyBorder="1"/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4" fontId="3" fillId="0" borderId="10" xfId="1" applyNumberFormat="1" applyFont="1" applyBorder="1"/>
    <xf numFmtId="164" fontId="3" fillId="0" borderId="14" xfId="1" applyNumberFormat="1" applyFont="1" applyBorder="1"/>
    <xf numFmtId="0" fontId="3" fillId="5" borderId="1" xfId="0" applyFont="1" applyFill="1" applyBorder="1" applyAlignment="1">
      <alignment horizontal="center" vertical="center"/>
    </xf>
    <xf numFmtId="0" fontId="0" fillId="5" borderId="17" xfId="0" applyFill="1" applyBorder="1"/>
    <xf numFmtId="0" fontId="0" fillId="5" borderId="6" xfId="0" applyFill="1" applyBorder="1"/>
    <xf numFmtId="0" fontId="3" fillId="5" borderId="6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0" fillId="5" borderId="11" xfId="0" applyFill="1" applyBorder="1"/>
    <xf numFmtId="0" fontId="3" fillId="5" borderId="12" xfId="0" applyFont="1" applyFill="1" applyBorder="1" applyAlignment="1">
      <alignment horizontal="center" vertical="center"/>
    </xf>
    <xf numFmtId="0" fontId="3" fillId="6" borderId="22" xfId="0" applyFont="1" applyFill="1" applyBorder="1"/>
    <xf numFmtId="0" fontId="3" fillId="6" borderId="4" xfId="0" applyFont="1" applyFill="1" applyBorder="1"/>
    <xf numFmtId="0" fontId="3" fillId="6" borderId="23" xfId="0" applyFont="1" applyFill="1" applyBorder="1"/>
    <xf numFmtId="0" fontId="0" fillId="6" borderId="17" xfId="0" applyFill="1" applyBorder="1"/>
    <xf numFmtId="0" fontId="0" fillId="6" borderId="3" xfId="0" applyFill="1" applyBorder="1"/>
    <xf numFmtId="0" fontId="3" fillId="6" borderId="3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11" fontId="3" fillId="0" borderId="1" xfId="0" applyNumberFormat="1" applyFont="1" applyBorder="1" applyAlignment="1">
      <alignment horizontal="center" vertical="center"/>
    </xf>
    <xf numFmtId="11" fontId="3" fillId="0" borderId="8" xfId="0" applyNumberFormat="1" applyFont="1" applyBorder="1"/>
    <xf numFmtId="11" fontId="3" fillId="0" borderId="12" xfId="0" applyNumberFormat="1" applyFont="1" applyBorder="1"/>
    <xf numFmtId="11" fontId="3" fillId="0" borderId="2" xfId="0" applyNumberFormat="1" applyFont="1" applyBorder="1" applyAlignment="1">
      <alignment horizontal="center" vertical="center"/>
    </xf>
    <xf numFmtId="11" fontId="3" fillId="0" borderId="25" xfId="0" applyNumberFormat="1" applyFont="1" applyBorder="1"/>
    <xf numFmtId="11" fontId="3" fillId="0" borderId="14" xfId="0" applyNumberFormat="1" applyFont="1" applyBorder="1"/>
    <xf numFmtId="0" fontId="3" fillId="0" borderId="12" xfId="0" applyFont="1" applyBorder="1" applyAlignment="1">
      <alignment horizontal="center" vertical="center"/>
    </xf>
    <xf numFmtId="166" fontId="3" fillId="0" borderId="12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1" fontId="3" fillId="0" borderId="5" xfId="0" applyNumberFormat="1" applyFont="1" applyBorder="1"/>
    <xf numFmtId="11" fontId="3" fillId="0" borderId="10" xfId="0" applyNumberFormat="1" applyFont="1" applyBorder="1"/>
    <xf numFmtId="11" fontId="8" fillId="4" borderId="2" xfId="0" applyNumberFormat="1" applyFont="1" applyFill="1" applyBorder="1"/>
    <xf numFmtId="11" fontId="8" fillId="4" borderId="14" xfId="0" applyNumberFormat="1" applyFont="1" applyFill="1" applyBorder="1"/>
    <xf numFmtId="0" fontId="0" fillId="3" borderId="29" xfId="0" applyFill="1" applyBorder="1"/>
    <xf numFmtId="0" fontId="3" fillId="3" borderId="0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0" fillId="0" borderId="29" xfId="0" applyBorder="1"/>
    <xf numFmtId="11" fontId="0" fillId="0" borderId="0" xfId="0" applyNumberFormat="1" applyBorder="1"/>
    <xf numFmtId="11" fontId="0" fillId="0" borderId="30" xfId="0" applyNumberFormat="1" applyBorder="1"/>
    <xf numFmtId="0" fontId="0" fillId="7" borderId="29" xfId="0" applyFill="1" applyBorder="1"/>
    <xf numFmtId="0" fontId="3" fillId="7" borderId="0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0" fillId="0" borderId="31" xfId="0" applyBorder="1"/>
    <xf numFmtId="0" fontId="0" fillId="0" borderId="32" xfId="0" applyBorder="1" applyAlignment="1">
      <alignment horizontal="center" vertical="center"/>
    </xf>
    <xf numFmtId="11" fontId="0" fillId="0" borderId="32" xfId="0" applyNumberFormat="1" applyBorder="1"/>
    <xf numFmtId="11" fontId="0" fillId="0" borderId="33" xfId="0" applyNumberFormat="1" applyBorder="1"/>
    <xf numFmtId="0" fontId="0" fillId="6" borderId="29" xfId="0" applyFill="1" applyBorder="1"/>
    <xf numFmtId="0" fontId="3" fillId="6" borderId="0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0" fillId="8" borderId="29" xfId="0" applyFill="1" applyBorder="1"/>
    <xf numFmtId="0" fontId="3" fillId="8" borderId="0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0" fillId="4" borderId="29" xfId="0" applyFill="1" applyBorder="1"/>
    <xf numFmtId="0" fontId="3" fillId="4" borderId="0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11" fontId="0" fillId="0" borderId="30" xfId="0" applyNumberFormat="1" applyFont="1" applyFill="1" applyBorder="1" applyAlignment="1">
      <alignment horizontal="right" vertical="center"/>
    </xf>
    <xf numFmtId="11" fontId="0" fillId="0" borderId="30" xfId="0" applyNumberFormat="1" applyBorder="1" applyAlignment="1">
      <alignment horizontal="right" vertical="center"/>
    </xf>
    <xf numFmtId="0" fontId="0" fillId="0" borderId="29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/>
    </xf>
    <xf numFmtId="11" fontId="0" fillId="0" borderId="0" xfId="0" applyNumberFormat="1" applyFill="1" applyBorder="1"/>
    <xf numFmtId="0" fontId="0" fillId="0" borderId="0" xfId="0" applyFill="1" applyBorder="1" applyAlignment="1"/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5" borderId="1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0" fillId="8" borderId="26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4"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173182</xdr:colOff>
      <xdr:row>21</xdr:row>
      <xdr:rowOff>182707</xdr:rowOff>
    </xdr:from>
    <xdr:ext cx="5593773" cy="3280930"/>
    <xdr:sp macro="" textlink="">
      <xdr:nvSpPr>
        <xdr:cNvPr id="2" name="TextBox 1"/>
        <xdr:cNvSpPr txBox="1"/>
      </xdr:nvSpPr>
      <xdr:spPr>
        <a:xfrm>
          <a:off x="173182" y="4391025"/>
          <a:ext cx="5593773" cy="328093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u="sng"/>
            <a:t>Partitioning</a:t>
          </a:r>
        </a:p>
        <a:p>
          <a:r>
            <a:rPr lang="en-US" sz="1100" b="0" i="0">
              <a:latin typeface="Cambria Math"/>
            </a:rPr>
            <a:t>"SSL </a:t>
          </a:r>
          <a:r>
            <a:rPr lang="en-US" sz="1100" b="0" i="0">
              <a:latin typeface="+mn-lt"/>
            </a:rPr>
            <a:t>" ("pCi" /"g" )</a:t>
          </a:r>
          <a:r>
            <a:rPr lang="en-US" sz="1100" b="0" i="0">
              <a:latin typeface="Cambria Math"/>
            </a:rPr>
            <a:t>"=</a:t>
          </a:r>
          <a:r>
            <a:rPr lang="en-US" sz="1100" b="0" i="0">
              <a:latin typeface="+mn-lt"/>
            </a:rPr>
            <a:t>" "C" _"w"  </a:t>
          </a:r>
          <a:r>
            <a:rPr lang="en-US" sz="1100" b="0" i="0">
              <a:latin typeface="Cambria Math"/>
            </a:rPr>
            <a:t>" </a:t>
          </a:r>
          <a:r>
            <a:rPr lang="en-US" sz="1100" b="0" i="0">
              <a:latin typeface="+mn-lt"/>
            </a:rPr>
            <a:t>" ("pCi" /"L" )</a:t>
          </a:r>
          <a:r>
            <a:rPr lang="en-US" sz="1100" b="0" i="0">
              <a:latin typeface="Cambria Math"/>
            </a:rPr>
            <a:t>" x </a:t>
          </a:r>
          <a:r>
            <a:rPr lang="en-US" sz="1100" b="0" i="0">
              <a:latin typeface="+mn-lt"/>
            </a:rPr>
            <a:t>" 〖"10" 〗^"-3"  </a:t>
          </a:r>
          <a:r>
            <a:rPr lang="en-US" sz="1100" b="0" i="0">
              <a:latin typeface="Cambria Math"/>
            </a:rPr>
            <a:t>" </a:t>
          </a:r>
          <a:r>
            <a:rPr lang="en-US" sz="1100" b="0" i="0">
              <a:latin typeface="+mn-lt"/>
            </a:rPr>
            <a:t>" ("kg" /"g" )</a:t>
          </a:r>
          <a:r>
            <a:rPr lang="en-US" sz="1100" b="0" i="0">
              <a:latin typeface="Cambria Math"/>
            </a:rPr>
            <a:t>" x (</a:t>
          </a:r>
          <a:r>
            <a:rPr lang="en-US" sz="1100" b="0" i="0">
              <a:latin typeface="+mn-lt"/>
            </a:rPr>
            <a:t>" "K" _"d"  </a:t>
          </a:r>
          <a:r>
            <a:rPr lang="en-US" sz="1100" b="0" i="0">
              <a:latin typeface="Cambria Math"/>
            </a:rPr>
            <a:t>" </a:t>
          </a:r>
          <a:r>
            <a:rPr lang="en-US" sz="1100" b="0" i="0">
              <a:latin typeface="+mn-lt"/>
            </a:rPr>
            <a:t>" ("L" /"kg" )</a:t>
          </a:r>
          <a:r>
            <a:rPr lang="en-US" sz="1100" b="0" i="0">
              <a:latin typeface="Cambria Math"/>
            </a:rPr>
            <a:t>"+</a:t>
          </a:r>
          <a:r>
            <a:rPr lang="en-US" sz="1100" b="0" i="0">
              <a:latin typeface="+mn-lt"/>
              <a:ea typeface="Cambria Math"/>
            </a:rPr>
            <a:t>"  ("θ" _"w"  " " ("L" _"water" /"L" _"soil"  ))/("ρ" _"b"  " " ("kg" /"L" ) ) </a:t>
          </a:r>
          <a:r>
            <a:rPr lang="en-US" sz="1100" b="0" i="0">
              <a:latin typeface="Cambria Math"/>
              <a:ea typeface="Cambria Math"/>
            </a:rPr>
            <a:t>" x</a:t>
          </a:r>
          <a:r>
            <a:rPr lang="en-US" sz="1100" b="0" i="0">
              <a:latin typeface="+mn-lt"/>
              <a:ea typeface="Cambria Math"/>
            </a:rPr>
            <a:t>"  "t x λ" /(("1-" "e" ^"-λt"  ) )</a:t>
          </a:r>
          <a:endParaRPr lang="en-US" sz="1100">
            <a:latin typeface="+mn-lt"/>
          </a:endParaRPr>
        </a:p>
        <a:p>
          <a:r>
            <a:rPr lang="en-US" sz="1100" b="0" i="0">
              <a:latin typeface="+mn-lt"/>
            </a:rPr>
            <a:t>"C" _"w"  </a:t>
          </a:r>
          <a:r>
            <a:rPr lang="en-US" sz="1100" b="0" i="0">
              <a:latin typeface="Cambria Math"/>
            </a:rPr>
            <a:t>"=MCL or </a:t>
          </a:r>
          <a:r>
            <a:rPr lang="en-US" sz="1100" b="0" i="0">
              <a:latin typeface="+mn-lt"/>
            </a:rPr>
            <a:t>" ("PRG x DAF" )</a:t>
          </a:r>
          <a:endParaRPr lang="en-US" sz="1100" b="0">
            <a:latin typeface="+mn-lt"/>
          </a:endParaRPr>
        </a:p>
        <a:p>
          <a:endParaRPr lang="en-US" sz="1100" b="1" u="sng"/>
        </a:p>
        <a:p>
          <a:r>
            <a:rPr lang="en-US" sz="1100" b="1" u="sng"/>
            <a:t>Mass Loading</a:t>
          </a:r>
        </a:p>
        <a:p>
          <a:r>
            <a:rPr lang="en-US" sz="1100" b="0" i="0">
              <a:latin typeface="Cambria Math"/>
            </a:rPr>
            <a:t>"SSL </a:t>
          </a:r>
          <a:r>
            <a:rPr lang="en-US" sz="1100" b="0" i="0">
              <a:latin typeface="+mn-lt"/>
            </a:rPr>
            <a:t>" ("pCi" /"g" )</a:t>
          </a:r>
          <a:r>
            <a:rPr lang="en-US" sz="1100" b="0" i="0">
              <a:latin typeface="Cambria Math"/>
            </a:rPr>
            <a:t>"=</a:t>
          </a:r>
          <a:r>
            <a:rPr lang="en-US" sz="1100" b="0" i="0">
              <a:latin typeface="+mn-lt"/>
              <a:ea typeface="Cambria Math"/>
            </a:rPr>
            <a:t>" </a:t>
          </a:r>
          <a:r>
            <a:rPr lang="en-US" sz="1100" b="0" i="0">
              <a:latin typeface="+mn-lt"/>
            </a:rPr>
            <a:t> </a:t>
          </a:r>
          <a:r>
            <a:rPr lang="en-US" sz="1100" b="0" i="0">
              <a:latin typeface="+mn-lt"/>
              <a:ea typeface="Cambria Math"/>
            </a:rPr>
            <a:t>("</a:t>
          </a:r>
          <a:r>
            <a:rPr lang="en-US" sz="1100" b="0" i="0">
              <a:latin typeface="+mn-lt"/>
            </a:rPr>
            <a:t>C" _"w"  " " ("pCi" /"L" )" x I " ("m" /"yr" )" x E" "D" _"gw"  " " ("70 yr" )" x " 〖"10" 〗^"-3"  " " ("kg" /"g" )" x t x </a:t>
          </a:r>
          <a:r>
            <a:rPr lang="en-US" sz="1100" b="0" i="0">
              <a:latin typeface="+mn-lt"/>
              <a:ea typeface="Cambria Math"/>
            </a:rPr>
            <a:t>λ" )/("ρ" _"b"  " " ("kg" /"L" )" x " "d" _"s"  " " ("m" )" x " ("1-" "e" ^"-λt"  ) )</a:t>
          </a:r>
          <a:endParaRPr lang="en-US" sz="1100" b="0">
            <a:latin typeface="+mn-lt"/>
            <a:ea typeface="Cambria Math"/>
          </a:endParaRPr>
        </a:p>
        <a:p>
          <a:r>
            <a:rPr lang="en-US" sz="1100" b="0" i="0">
              <a:latin typeface="+mn-lt"/>
            </a:rPr>
            <a:t>"C" _"w"  </a:t>
          </a:r>
          <a:r>
            <a:rPr lang="en-US" sz="1100" b="0" i="0">
              <a:latin typeface="Cambria Math"/>
            </a:rPr>
            <a:t>"=MCL or </a:t>
          </a:r>
          <a:r>
            <a:rPr lang="en-US" sz="1100" b="0" i="0">
              <a:latin typeface="+mn-lt"/>
            </a:rPr>
            <a:t>" ("PRG x DAF" )</a:t>
          </a:r>
          <a:endParaRPr lang="en-US" sz="1100" b="0">
            <a:latin typeface="+mn-lt"/>
          </a:endParaRPr>
        </a:p>
        <a:p>
          <a:endParaRPr lang="en-US" sz="1100" b="1" u="sng"/>
        </a:p>
        <a:p>
          <a:r>
            <a:rPr lang="en-US" sz="1100" b="1" u="sng"/>
            <a:t>Dilution Attenuation Factor</a:t>
          </a:r>
        </a:p>
        <a:p>
          <a:r>
            <a:rPr lang="en-US" sz="1100" b="0" i="0">
              <a:latin typeface="Cambria Math"/>
            </a:rPr>
            <a:t>"DAF=1+</a:t>
          </a:r>
          <a:r>
            <a:rPr lang="en-US" sz="1100" b="0" i="0">
              <a:latin typeface="+mn-lt"/>
            </a:rPr>
            <a:t>" ("K " ("m" /"yr" )" x i " ("m" /"m" )" x d " ("m" )/"I " ("m" /"yr" )" x L" ("m" ) )</a:t>
          </a:r>
          <a:endParaRPr lang="en-US" sz="1100">
            <a:latin typeface="+mn-lt"/>
          </a:endParaRPr>
        </a:p>
        <a:p>
          <a:endParaRPr lang="en-US" sz="1100" b="1" u="sng"/>
        </a:p>
        <a:p>
          <a:r>
            <a:rPr lang="en-US" sz="1100" b="1" u="sng"/>
            <a:t>Mixing</a:t>
          </a:r>
          <a:r>
            <a:rPr lang="en-US" sz="1100" b="1" u="sng" baseline="0"/>
            <a:t> Zone Depth</a:t>
          </a:r>
        </a:p>
        <a:p>
          <a:r>
            <a:rPr lang="en-US" sz="1100" b="0" i="0">
              <a:latin typeface="Cambria Math"/>
            </a:rPr>
            <a:t>"d</a:t>
          </a:r>
          <a:r>
            <a:rPr lang="en-US" sz="1100" b="0" i="0">
              <a:latin typeface="+mn-lt"/>
            </a:rPr>
            <a:t>" ("m" )</a:t>
          </a:r>
          <a:r>
            <a:rPr lang="en-US" sz="1100" b="0" i="0">
              <a:latin typeface="Cambria Math"/>
            </a:rPr>
            <a:t>"=</a:t>
          </a:r>
          <a:r>
            <a:rPr lang="en-US" sz="1100" b="0" i="0">
              <a:latin typeface="+mn-lt"/>
            </a:rPr>
            <a:t>" ("0.0112 x L " ("m" )^"2"  )^"0.5"  </a:t>
          </a:r>
          <a:r>
            <a:rPr lang="en-US" sz="1100" b="0" i="0">
              <a:latin typeface="Cambria Math"/>
            </a:rPr>
            <a:t>"+</a:t>
          </a:r>
          <a:r>
            <a:rPr lang="en-US" sz="1100" b="0" i="0">
              <a:latin typeface="+mn-lt"/>
            </a:rPr>
            <a:t>" "d" _"a"  </a:t>
          </a:r>
          <a:r>
            <a:rPr lang="en-US" sz="1100" b="0" i="0">
              <a:latin typeface="Cambria Math"/>
            </a:rPr>
            <a:t>" </a:t>
          </a:r>
          <a:r>
            <a:rPr lang="en-US" sz="1100" b="0" i="0">
              <a:latin typeface="+mn-lt"/>
            </a:rPr>
            <a:t>" ("m" )</a:t>
          </a:r>
          <a:r>
            <a:rPr lang="en-US" sz="1100" b="0" i="0">
              <a:latin typeface="Cambria Math"/>
            </a:rPr>
            <a:t>" x </a:t>
          </a:r>
          <a:r>
            <a:rPr lang="en-US" sz="1100" b="0" i="0">
              <a:latin typeface="+mn-lt"/>
            </a:rPr>
            <a:t>" {"1-" "e" ^["-L " ("m" )" x I " ("m" /"yr" )/("K " ("m" /"yr" )" x i " ("m" /"m" )" x " "d" _"a"  " " ("m" ) )]  }</a:t>
          </a:r>
          <a:endParaRPr lang="en-US" sz="11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29"/>
  <sheetViews>
    <sheetView tabSelected="1" zoomScaleNormal="100" workbookViewId="0"/>
  </sheetViews>
  <sheetFormatPr defaultRowHeight="15" x14ac:dyDescent="0.25"/>
  <cols>
    <col min="2" max="2" width="14.140625" customWidth="1"/>
    <col min="6" max="6" width="11.28515625" customWidth="1"/>
    <col min="12" max="12" width="10.7109375" customWidth="1"/>
    <col min="13" max="13" width="10.85546875" customWidth="1"/>
  </cols>
  <sheetData>
    <row r="1" spans="1:13" x14ac:dyDescent="0.25">
      <c r="A1" s="13" t="s">
        <v>20</v>
      </c>
      <c r="B1" s="14" t="s">
        <v>0</v>
      </c>
      <c r="C1" s="10"/>
      <c r="D1" s="5" t="s">
        <v>27</v>
      </c>
      <c r="E1" s="6" t="s">
        <v>6</v>
      </c>
      <c r="F1" s="2" t="s">
        <v>28</v>
      </c>
      <c r="G1" s="5" t="s">
        <v>2</v>
      </c>
      <c r="H1" s="5" t="s">
        <v>8</v>
      </c>
      <c r="I1" s="38" t="s">
        <v>7</v>
      </c>
      <c r="J1" s="5" t="s">
        <v>8</v>
      </c>
      <c r="K1" s="7" t="s">
        <v>7</v>
      </c>
    </row>
    <row r="2" spans="1:13" x14ac:dyDescent="0.25">
      <c r="A2" s="15" t="s">
        <v>1</v>
      </c>
      <c r="B2" s="16" t="s">
        <v>29</v>
      </c>
      <c r="C2" s="11" t="s">
        <v>21</v>
      </c>
      <c r="D2" s="39">
        <v>432</v>
      </c>
      <c r="E2" s="39">
        <f>0.693/D2</f>
        <v>1.6041666666666665E-3</v>
      </c>
      <c r="F2" s="3">
        <f>(1-EXP(-(E2)*$B$3))</f>
        <v>4.0850508285623199E-2</v>
      </c>
      <c r="G2" s="39">
        <v>4</v>
      </c>
      <c r="H2" s="3">
        <v>0.33500000000000002</v>
      </c>
      <c r="I2" s="40">
        <v>15</v>
      </c>
      <c r="J2" s="3">
        <v>4.6100000000000003</v>
      </c>
      <c r="K2" s="41">
        <v>206</v>
      </c>
    </row>
    <row r="3" spans="1:13" x14ac:dyDescent="0.25">
      <c r="A3" s="15" t="s">
        <v>5</v>
      </c>
      <c r="B3" s="45">
        <v>26</v>
      </c>
      <c r="C3" s="11" t="s">
        <v>22</v>
      </c>
      <c r="D3" s="39">
        <v>5.27</v>
      </c>
      <c r="E3" s="39">
        <f t="shared" ref="E3:E5" si="0">0.693/D3</f>
        <v>0.13149905123339659</v>
      </c>
      <c r="F3" s="3">
        <f t="shared" ref="F3:F5" si="1">(1-EXP(-(E3)*$B$3))</f>
        <v>0.96725402849894515</v>
      </c>
      <c r="G3" s="39">
        <v>480</v>
      </c>
      <c r="H3" s="3">
        <v>2.61</v>
      </c>
      <c r="I3" s="40">
        <v>100</v>
      </c>
      <c r="J3" s="3">
        <v>35.9</v>
      </c>
      <c r="K3" s="41">
        <v>1380</v>
      </c>
    </row>
    <row r="4" spans="1:13" x14ac:dyDescent="0.25">
      <c r="A4" s="15" t="s">
        <v>3</v>
      </c>
      <c r="B4" s="45">
        <v>0.3</v>
      </c>
      <c r="C4" s="11" t="s">
        <v>23</v>
      </c>
      <c r="D4" s="39">
        <v>12.3</v>
      </c>
      <c r="E4" s="39">
        <f t="shared" si="0"/>
        <v>5.6341463414634141E-2</v>
      </c>
      <c r="F4" s="3">
        <f t="shared" si="1"/>
        <v>0.76889382656142935</v>
      </c>
      <c r="G4" s="39">
        <v>0</v>
      </c>
      <c r="H4" s="3">
        <v>13.7</v>
      </c>
      <c r="I4" s="40">
        <v>20000</v>
      </c>
      <c r="J4" s="3">
        <v>189</v>
      </c>
      <c r="K4" s="41">
        <v>275000</v>
      </c>
    </row>
    <row r="5" spans="1:13" ht="15.75" thickBot="1" x14ac:dyDescent="0.3">
      <c r="A5" s="15" t="s">
        <v>4</v>
      </c>
      <c r="B5" s="45">
        <v>1.5</v>
      </c>
      <c r="C5" s="12" t="s">
        <v>24</v>
      </c>
      <c r="D5" s="42">
        <v>87.7</v>
      </c>
      <c r="E5" s="42">
        <f t="shared" si="0"/>
        <v>7.9019384264538192E-3</v>
      </c>
      <c r="F5" s="4">
        <f t="shared" si="1"/>
        <v>0.18571951737977155</v>
      </c>
      <c r="G5" s="42">
        <v>5</v>
      </c>
      <c r="H5" s="4">
        <v>0.27</v>
      </c>
      <c r="I5" s="43">
        <v>15</v>
      </c>
      <c r="J5" s="4">
        <v>3.71</v>
      </c>
      <c r="K5" s="44">
        <v>206</v>
      </c>
    </row>
    <row r="6" spans="1:13" ht="15.75" thickBot="1" x14ac:dyDescent="0.3">
      <c r="A6" s="15" t="s">
        <v>9</v>
      </c>
      <c r="B6" s="45">
        <v>1</v>
      </c>
      <c r="C6" s="20"/>
    </row>
    <row r="7" spans="1:13" x14ac:dyDescent="0.25">
      <c r="A7" s="17" t="s">
        <v>9</v>
      </c>
      <c r="B7" s="46">
        <f>1+((B8*B9*B10)/(B11*B12))</f>
        <v>13.751432075638448</v>
      </c>
      <c r="C7" s="20"/>
      <c r="E7" s="85" t="s">
        <v>10</v>
      </c>
      <c r="F7" s="86"/>
      <c r="G7" s="87"/>
      <c r="K7" s="88" t="s">
        <v>14</v>
      </c>
      <c r="L7" s="89"/>
      <c r="M7" s="90"/>
    </row>
    <row r="8" spans="1:13" ht="15.75" thickBot="1" x14ac:dyDescent="0.3">
      <c r="A8" s="15" t="s">
        <v>16</v>
      </c>
      <c r="B8" s="45">
        <v>10</v>
      </c>
      <c r="C8" s="20"/>
      <c r="E8" s="29"/>
      <c r="F8" s="24" t="s">
        <v>30</v>
      </c>
      <c r="G8" s="30" t="s">
        <v>31</v>
      </c>
      <c r="K8" s="31"/>
      <c r="L8" s="32" t="s">
        <v>30</v>
      </c>
      <c r="M8" s="33" t="s">
        <v>31</v>
      </c>
    </row>
    <row r="9" spans="1:13" x14ac:dyDescent="0.25">
      <c r="A9" s="15" t="s">
        <v>15</v>
      </c>
      <c r="B9" s="45">
        <v>2</v>
      </c>
      <c r="C9" s="20"/>
      <c r="E9" s="8" t="s">
        <v>21</v>
      </c>
      <c r="F9" s="3">
        <f>(H2*B6)*(10^-3)*($G$2+($B$4/$B$5))*(($B$3*$E$2)/$F$2)</f>
        <v>1.4365457729360231E-3</v>
      </c>
      <c r="G9" s="41">
        <f>I2*(10^-3)*($G$2+($B$4/$B$5))*(($B$3*$E$2)/$F$2)</f>
        <v>6.4322945056836861E-2</v>
      </c>
      <c r="K9" s="83" t="s">
        <v>21</v>
      </c>
      <c r="L9" s="49">
        <f>(H2*$B$7)*$B$11*$B$14*(10^-3)*($B$3*$E2)</f>
        <v>2.4209516494192143E-3</v>
      </c>
      <c r="M9" s="50">
        <f>(K2)*$B$11*$B$14*(10^-3)*$B$3*$E2</f>
        <v>0.10825815</v>
      </c>
    </row>
    <row r="10" spans="1:13" x14ac:dyDescent="0.25">
      <c r="A10" s="17" t="s">
        <v>17</v>
      </c>
      <c r="B10" s="47">
        <f>((0.0112*(B12^2))^0.5)+B13*(1-EXP((-B12*B11)/(B8*B9*B13)))</f>
        <v>0.57381444340373011</v>
      </c>
      <c r="C10" s="20"/>
      <c r="E10" s="8" t="s">
        <v>22</v>
      </c>
      <c r="F10" s="3">
        <f>(H3*B6)*(10^-3)*($G$3+($B$4/$B$5))*(($B$3*$E$3)/$F$3)</f>
        <v>4.4301464505538553</v>
      </c>
      <c r="G10" s="41">
        <f>I3*(10^-3)*($G$3+($B$4/$B$5))*(($B$3*$E$3)/$F$3)</f>
        <v>169.73741189861516</v>
      </c>
      <c r="K10" s="91"/>
      <c r="L10" s="3">
        <f>$B$5*$B$15*$F2</f>
        <v>9.1913643642652199E-2</v>
      </c>
      <c r="M10" s="41">
        <f>$B$5*$B$15*$F2</f>
        <v>9.1913643642652199E-2</v>
      </c>
    </row>
    <row r="11" spans="1:13" ht="15.75" thickBot="1" x14ac:dyDescent="0.3">
      <c r="A11" s="15" t="s">
        <v>11</v>
      </c>
      <c r="B11" s="45">
        <v>0.18</v>
      </c>
      <c r="C11" s="20"/>
      <c r="E11" s="8" t="s">
        <v>23</v>
      </c>
      <c r="F11" s="3">
        <f>(H4*B6)*(10^-3)*($G$4+($B$4/$B$5))*(($B$3*$E$4)/$F$4)</f>
        <v>5.2201821825108175E-3</v>
      </c>
      <c r="G11" s="41">
        <f>I4*(10^-3)*($G$4+($B$4/$B$5))*(($B$3*$E$4)/$F$4)</f>
        <v>7.6207039160741861</v>
      </c>
      <c r="K11" s="84"/>
      <c r="L11" s="51">
        <f>L9/L10</f>
        <v>2.6339415493433667E-2</v>
      </c>
      <c r="M11" s="52">
        <f>M9/M10</f>
        <v>1.177824593929635</v>
      </c>
    </row>
    <row r="12" spans="1:13" ht="15.75" thickBot="1" x14ac:dyDescent="0.3">
      <c r="A12" s="15" t="s">
        <v>18</v>
      </c>
      <c r="B12" s="45">
        <v>5</v>
      </c>
      <c r="C12" s="20"/>
      <c r="E12" s="9" t="s">
        <v>24</v>
      </c>
      <c r="F12" s="4">
        <f>(H5*B6)*(10^-3)*($G$5+($B$4/$B$5))*(($B$3*$E$5)/$F$5)</f>
        <v>1.5531612637643452E-3</v>
      </c>
      <c r="G12" s="44">
        <f>I5*(10^-3)*($G$5+($B$4/$B$5))*(($B$3*$E$5)/$F$5)</f>
        <v>8.6286736875796952E-2</v>
      </c>
      <c r="K12" s="83" t="s">
        <v>22</v>
      </c>
      <c r="L12" s="49">
        <f>(H3*$B$7)*$B$11*$B$14*(10^-3)*($B$3*$E3)</f>
        <v>1.5461618305549027</v>
      </c>
      <c r="M12" s="50">
        <f>(K3)*$B$11*$B$14*(10^-3)*$B$3*$E3</f>
        <v>59.4491430740038</v>
      </c>
    </row>
    <row r="13" spans="1:13" ht="15.75" thickBot="1" x14ac:dyDescent="0.3">
      <c r="A13" s="15" t="s">
        <v>19</v>
      </c>
      <c r="B13" s="45">
        <v>3</v>
      </c>
      <c r="C13" s="20"/>
      <c r="D13" s="25"/>
      <c r="E13" s="26"/>
      <c r="F13" s="27" t="s">
        <v>25</v>
      </c>
      <c r="G13" s="27" t="s">
        <v>8</v>
      </c>
      <c r="H13" s="28" t="s">
        <v>26</v>
      </c>
      <c r="K13" s="91"/>
      <c r="L13" s="3">
        <f>$B$5*$B$15*$F3</f>
        <v>2.1763215641226266</v>
      </c>
      <c r="M13" s="41">
        <f>$B$5*$B$15*F3</f>
        <v>2.1763215641226266</v>
      </c>
    </row>
    <row r="14" spans="1:13" ht="15.75" thickBot="1" x14ac:dyDescent="0.3">
      <c r="A14" s="18" t="s">
        <v>12</v>
      </c>
      <c r="B14" s="45">
        <v>70</v>
      </c>
      <c r="C14" s="20"/>
      <c r="D14" s="83" t="s">
        <v>21</v>
      </c>
      <c r="E14" s="21" t="s">
        <v>32</v>
      </c>
      <c r="F14" s="49">
        <v>1.4400000000000001E-3</v>
      </c>
      <c r="G14" s="49">
        <v>1.4400000000000001E-3</v>
      </c>
      <c r="H14" s="22">
        <f t="shared" ref="H14:H21" si="2">(F14-G14)/((1/2)*(F14+G14))</f>
        <v>0</v>
      </c>
      <c r="K14" s="84"/>
      <c r="L14" s="51">
        <f>L12/L13</f>
        <v>0.710447323614252</v>
      </c>
      <c r="M14" s="52">
        <f>M12/M13</f>
        <v>27.316341506715911</v>
      </c>
    </row>
    <row r="15" spans="1:13" ht="15.75" thickBot="1" x14ac:dyDescent="0.3">
      <c r="A15" s="19" t="s">
        <v>13</v>
      </c>
      <c r="B15" s="48">
        <v>1.5</v>
      </c>
      <c r="C15" s="20"/>
      <c r="D15" s="84"/>
      <c r="E15" s="1" t="s">
        <v>33</v>
      </c>
      <c r="F15" s="4">
        <v>6.4299999999999996E-2</v>
      </c>
      <c r="G15" s="4">
        <v>6.4299999999999996E-2</v>
      </c>
      <c r="H15" s="23">
        <f t="shared" si="2"/>
        <v>0</v>
      </c>
      <c r="K15" s="83" t="s">
        <v>23</v>
      </c>
      <c r="L15" s="49">
        <f>(H4*$B$7)*$B$11*$B$14*(10^-3)*($B$3*$E4)</f>
        <v>3.477286795758447</v>
      </c>
      <c r="M15" s="50">
        <f>(K4)*$B$11*$B$14*(10^-3)*$B$3*$E4</f>
        <v>5075.80243902439</v>
      </c>
    </row>
    <row r="16" spans="1:13" x14ac:dyDescent="0.25">
      <c r="D16" s="83" t="s">
        <v>22</v>
      </c>
      <c r="E16" s="21" t="s">
        <v>32</v>
      </c>
      <c r="F16" s="49">
        <v>4.43</v>
      </c>
      <c r="G16" s="49">
        <v>4.43</v>
      </c>
      <c r="H16" s="22">
        <f t="shared" si="2"/>
        <v>0</v>
      </c>
      <c r="K16" s="91"/>
      <c r="L16" s="3">
        <f>$B$5*$B$15*$F4</f>
        <v>1.730011109763216</v>
      </c>
      <c r="M16" s="41">
        <f>$B$5*$B$15*$F4</f>
        <v>1.730011109763216</v>
      </c>
    </row>
    <row r="17" spans="4:14" ht="15.75" thickBot="1" x14ac:dyDescent="0.3">
      <c r="D17" s="84"/>
      <c r="E17" s="1" t="s">
        <v>33</v>
      </c>
      <c r="F17" s="4">
        <v>170</v>
      </c>
      <c r="G17" s="4">
        <v>170</v>
      </c>
      <c r="H17" s="23">
        <f t="shared" si="2"/>
        <v>0</v>
      </c>
      <c r="K17" s="84"/>
      <c r="L17" s="51">
        <f>L15/L16</f>
        <v>2.0099794597471563</v>
      </c>
      <c r="M17" s="52">
        <f>M15/M16</f>
        <v>2933.9710076885617</v>
      </c>
    </row>
    <row r="18" spans="4:14" x14ac:dyDescent="0.25">
      <c r="D18" s="83" t="s">
        <v>23</v>
      </c>
      <c r="E18" s="21" t="s">
        <v>32</v>
      </c>
      <c r="F18" s="49">
        <v>5.2199999999999998E-3</v>
      </c>
      <c r="G18" s="49">
        <v>5.2300000000000003E-3</v>
      </c>
      <c r="H18" s="22">
        <f t="shared" si="2"/>
        <v>-1.9138755980862123E-3</v>
      </c>
      <c r="K18" s="83" t="s">
        <v>24</v>
      </c>
      <c r="L18" s="49">
        <f>(H5*$B$7)*$B$11*$B$14*(10^-3)*($B$3*$E5)</f>
        <v>9.6114569815094614E-3</v>
      </c>
      <c r="M18" s="50">
        <f>(K5)*$B$11*$B$14*(10^-3)*$B$3*$E5</f>
        <v>0.53326705587229195</v>
      </c>
    </row>
    <row r="19" spans="4:14" ht="15.75" thickBot="1" x14ac:dyDescent="0.3">
      <c r="D19" s="84"/>
      <c r="E19" s="1" t="s">
        <v>33</v>
      </c>
      <c r="F19" s="4">
        <v>7.62</v>
      </c>
      <c r="G19" s="4">
        <v>7.61</v>
      </c>
      <c r="H19" s="23">
        <f t="shared" si="2"/>
        <v>1.3131976362442267E-3</v>
      </c>
      <c r="K19" s="91"/>
      <c r="L19" s="3">
        <f>$B$5*$B$15*$F5</f>
        <v>0.41786891410448601</v>
      </c>
      <c r="M19" s="41">
        <f>$B$5*$B$15*$F5</f>
        <v>0.41786891410448601</v>
      </c>
    </row>
    <row r="20" spans="4:14" ht="15.75" thickBot="1" x14ac:dyDescent="0.3">
      <c r="D20" s="83" t="s">
        <v>24</v>
      </c>
      <c r="E20" s="21" t="s">
        <v>32</v>
      </c>
      <c r="F20" s="49">
        <v>1.5499999999999999E-3</v>
      </c>
      <c r="G20" s="49">
        <v>1.5499999999999999E-3</v>
      </c>
      <c r="H20" s="22">
        <f t="shared" si="2"/>
        <v>0</v>
      </c>
      <c r="K20" s="84"/>
      <c r="L20" s="51">
        <f>L18/L19</f>
        <v>2.3001129438181098E-2</v>
      </c>
      <c r="M20" s="52">
        <f>M18/M19</f>
        <v>1.2761587135887098</v>
      </c>
    </row>
    <row r="21" spans="4:14" ht="15.75" thickBot="1" x14ac:dyDescent="0.3">
      <c r="D21" s="84"/>
      <c r="E21" s="1" t="s">
        <v>33</v>
      </c>
      <c r="F21" s="4">
        <v>8.6300000000000002E-2</v>
      </c>
      <c r="G21" s="4">
        <v>8.6300000000000002E-2</v>
      </c>
      <c r="H21" s="23">
        <f t="shared" si="2"/>
        <v>0</v>
      </c>
      <c r="J21" s="34"/>
      <c r="K21" s="35"/>
      <c r="L21" s="36" t="s">
        <v>25</v>
      </c>
      <c r="M21" s="36" t="s">
        <v>8</v>
      </c>
      <c r="N21" s="37" t="s">
        <v>26</v>
      </c>
    </row>
    <row r="22" spans="4:14" x14ac:dyDescent="0.25">
      <c r="J22" s="83" t="s">
        <v>21</v>
      </c>
      <c r="K22" s="21" t="s">
        <v>32</v>
      </c>
      <c r="L22" s="49">
        <v>2.63E-2</v>
      </c>
      <c r="M22" s="49">
        <v>2.63E-2</v>
      </c>
      <c r="N22" s="22">
        <f t="shared" ref="N22:N29" si="3">(L22-M22)/((1/2)*(L22+M22))</f>
        <v>0</v>
      </c>
    </row>
    <row r="23" spans="4:14" ht="15.75" thickBot="1" x14ac:dyDescent="0.3">
      <c r="J23" s="84"/>
      <c r="K23" s="1" t="s">
        <v>33</v>
      </c>
      <c r="L23" s="4">
        <v>1.18</v>
      </c>
      <c r="M23" s="4">
        <v>1.18</v>
      </c>
      <c r="N23" s="23">
        <f t="shared" si="3"/>
        <v>0</v>
      </c>
    </row>
    <row r="24" spans="4:14" x14ac:dyDescent="0.25">
      <c r="J24" s="83" t="s">
        <v>22</v>
      </c>
      <c r="K24" s="21" t="s">
        <v>32</v>
      </c>
      <c r="L24" s="49">
        <v>0.71</v>
      </c>
      <c r="M24" s="49">
        <v>0.71</v>
      </c>
      <c r="N24" s="22">
        <f t="shared" si="3"/>
        <v>0</v>
      </c>
    </row>
    <row r="25" spans="4:14" ht="15.75" thickBot="1" x14ac:dyDescent="0.3">
      <c r="J25" s="84"/>
      <c r="K25" s="1" t="s">
        <v>33</v>
      </c>
      <c r="L25" s="4">
        <v>27.3</v>
      </c>
      <c r="M25" s="4">
        <v>27.2</v>
      </c>
      <c r="N25" s="23">
        <f t="shared" si="3"/>
        <v>3.6697247706422541E-3</v>
      </c>
    </row>
    <row r="26" spans="4:14" x14ac:dyDescent="0.25">
      <c r="J26" s="83" t="s">
        <v>23</v>
      </c>
      <c r="K26" s="21" t="s">
        <v>32</v>
      </c>
      <c r="L26" s="49">
        <v>2.0099999999999998</v>
      </c>
      <c r="M26" s="49">
        <v>2.0099999999999998</v>
      </c>
      <c r="N26" s="22">
        <f t="shared" si="3"/>
        <v>0</v>
      </c>
    </row>
    <row r="27" spans="4:14" ht="15.75" thickBot="1" x14ac:dyDescent="0.3">
      <c r="J27" s="84"/>
      <c r="K27" s="1" t="s">
        <v>33</v>
      </c>
      <c r="L27" s="4">
        <v>2930</v>
      </c>
      <c r="M27" s="4">
        <v>2930</v>
      </c>
      <c r="N27" s="23">
        <f t="shared" si="3"/>
        <v>0</v>
      </c>
    </row>
    <row r="28" spans="4:14" x14ac:dyDescent="0.25">
      <c r="J28" s="83" t="s">
        <v>24</v>
      </c>
      <c r="K28" s="21" t="s">
        <v>32</v>
      </c>
      <c r="L28" s="49">
        <v>2.3E-2</v>
      </c>
      <c r="M28" s="49">
        <v>2.3E-2</v>
      </c>
      <c r="N28" s="22">
        <f t="shared" si="3"/>
        <v>0</v>
      </c>
    </row>
    <row r="29" spans="4:14" ht="15.75" thickBot="1" x14ac:dyDescent="0.3">
      <c r="J29" s="84"/>
      <c r="K29" s="1" t="s">
        <v>33</v>
      </c>
      <c r="L29" s="4">
        <v>1.28</v>
      </c>
      <c r="M29" s="4">
        <v>1.28</v>
      </c>
      <c r="N29" s="23">
        <f t="shared" si="3"/>
        <v>0</v>
      </c>
    </row>
  </sheetData>
  <mergeCells count="14">
    <mergeCell ref="J24:J25"/>
    <mergeCell ref="J26:J27"/>
    <mergeCell ref="J28:J29"/>
    <mergeCell ref="K7:M7"/>
    <mergeCell ref="K18:K20"/>
    <mergeCell ref="K15:K17"/>
    <mergeCell ref="K12:K14"/>
    <mergeCell ref="K9:K11"/>
    <mergeCell ref="J22:J23"/>
    <mergeCell ref="D14:D15"/>
    <mergeCell ref="D16:D17"/>
    <mergeCell ref="D20:D21"/>
    <mergeCell ref="D18:D19"/>
    <mergeCell ref="E7:G7"/>
  </mergeCells>
  <conditionalFormatting sqref="H14:H21">
    <cfRule type="cellIs" dxfId="3" priority="3" operator="lessThan">
      <formula>-0.01</formula>
    </cfRule>
    <cfRule type="cellIs" dxfId="2" priority="4" operator="notEqual">
      <formula>0</formula>
    </cfRule>
  </conditionalFormatting>
  <conditionalFormatting sqref="N22:N29">
    <cfRule type="cellIs" dxfId="1" priority="1" operator="lessThan">
      <formula>-0.01</formula>
    </cfRule>
    <cfRule type="cellIs" dxfId="0" priority="2" operator="notEqual">
      <formula>0</formula>
    </cfRule>
  </conditionalFormatting>
  <pageMargins left="0.7" right="0.7" top="0.75" bottom="0.75" header="0.3" footer="0.3"/>
  <pageSetup scale="80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zoomScale="40" zoomScaleNormal="40" workbookViewId="0">
      <selection activeCell="AB35" sqref="AB35"/>
    </sheetView>
  </sheetViews>
  <sheetFormatPr defaultRowHeight="15" x14ac:dyDescent="0.25"/>
  <cols>
    <col min="2" max="2" width="12.85546875" bestFit="1" customWidth="1"/>
    <col min="3" max="3" width="11.7109375" bestFit="1" customWidth="1"/>
    <col min="4" max="4" width="10.28515625" bestFit="1" customWidth="1"/>
    <col min="6" max="6" width="9.140625" customWidth="1"/>
    <col min="15" max="15" width="11.28515625" customWidth="1"/>
    <col min="16" max="16" width="8.5703125" bestFit="1" customWidth="1"/>
    <col min="17" max="17" width="11" customWidth="1"/>
    <col min="18" max="18" width="10.28515625" customWidth="1"/>
  </cols>
  <sheetData>
    <row r="1" spans="1:29" x14ac:dyDescent="0.25">
      <c r="A1" s="101" t="s">
        <v>34</v>
      </c>
      <c r="B1" s="102"/>
      <c r="C1" s="102"/>
      <c r="D1" s="102"/>
      <c r="E1" s="102"/>
      <c r="F1" s="102"/>
      <c r="G1" s="102"/>
      <c r="H1" s="102"/>
      <c r="I1" s="103"/>
      <c r="K1" s="98" t="s">
        <v>68</v>
      </c>
      <c r="L1" s="99"/>
      <c r="M1" s="100"/>
    </row>
    <row r="2" spans="1:29" x14ac:dyDescent="0.25">
      <c r="A2" s="53"/>
      <c r="B2" s="54" t="s">
        <v>35</v>
      </c>
      <c r="C2" s="54" t="s">
        <v>36</v>
      </c>
      <c r="D2" s="54" t="s">
        <v>37</v>
      </c>
      <c r="E2" s="54" t="s">
        <v>38</v>
      </c>
      <c r="F2" s="54" t="s">
        <v>39</v>
      </c>
      <c r="G2" s="54" t="s">
        <v>40</v>
      </c>
      <c r="H2" s="54" t="s">
        <v>41</v>
      </c>
      <c r="I2" s="55" t="s">
        <v>42</v>
      </c>
      <c r="K2" s="72"/>
      <c r="L2" s="73" t="s">
        <v>69</v>
      </c>
      <c r="M2" s="74" t="s">
        <v>70</v>
      </c>
    </row>
    <row r="3" spans="1:29" x14ac:dyDescent="0.25">
      <c r="A3" s="56" t="s">
        <v>21</v>
      </c>
      <c r="B3" s="20" t="s">
        <v>43</v>
      </c>
      <c r="C3" s="57">
        <v>1.8699999999999999E-8</v>
      </c>
      <c r="D3" s="57">
        <v>2.77E-8</v>
      </c>
      <c r="E3" s="57">
        <v>1.3799999999999999E-8</v>
      </c>
      <c r="F3" s="57">
        <v>2.5799999999999999E-8</v>
      </c>
      <c r="G3" s="57">
        <v>2.77E-8</v>
      </c>
      <c r="H3" s="57">
        <v>1.3199999999999999E-13</v>
      </c>
      <c r="I3" s="58">
        <f>0.0000581/(10^6)</f>
        <v>5.8100000000000005E-11</v>
      </c>
      <c r="K3" s="56" t="s">
        <v>21</v>
      </c>
      <c r="L3" s="20" t="s">
        <v>71</v>
      </c>
      <c r="M3" s="75">
        <v>3.77E-8</v>
      </c>
    </row>
    <row r="4" spans="1:29" x14ac:dyDescent="0.25">
      <c r="A4" s="56" t="s">
        <v>22</v>
      </c>
      <c r="B4" s="20" t="s">
        <v>43</v>
      </c>
      <c r="C4" s="57">
        <v>2.1900000000000002E-6</v>
      </c>
      <c r="D4" s="57">
        <v>1.24E-5</v>
      </c>
      <c r="E4" s="57">
        <v>2.26E-6</v>
      </c>
      <c r="F4" s="57">
        <v>6.4899999999999997E-6</v>
      </c>
      <c r="G4" s="57">
        <v>1.04E-5</v>
      </c>
      <c r="H4" s="57">
        <v>2.4400000000000001E-11</v>
      </c>
      <c r="I4" s="58">
        <f>0.0113/(10^6)</f>
        <v>1.1299999999999999E-8</v>
      </c>
      <c r="K4" s="56" t="s">
        <v>21</v>
      </c>
      <c r="L4" s="20" t="s">
        <v>43</v>
      </c>
      <c r="M4" s="75">
        <v>2.81E-8</v>
      </c>
    </row>
    <row r="5" spans="1:29" x14ac:dyDescent="0.25">
      <c r="A5" s="56" t="s">
        <v>23</v>
      </c>
      <c r="B5" s="20" t="s">
        <v>44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8">
        <v>0</v>
      </c>
      <c r="K5" s="56" t="s">
        <v>21</v>
      </c>
      <c r="L5" s="20" t="s">
        <v>72</v>
      </c>
      <c r="M5" s="76">
        <v>3.5399999999999999E-8</v>
      </c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</row>
    <row r="6" spans="1:29" x14ac:dyDescent="0.25">
      <c r="A6" s="56" t="s">
        <v>23</v>
      </c>
      <c r="B6" s="20" t="s">
        <v>43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8">
        <v>0</v>
      </c>
      <c r="K6" s="56" t="s">
        <v>22</v>
      </c>
      <c r="L6" s="20" t="s">
        <v>71</v>
      </c>
      <c r="M6" s="76">
        <v>1.7100000000000001E-11</v>
      </c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</row>
    <row r="7" spans="1:29" ht="15.75" thickBot="1" x14ac:dyDescent="0.3">
      <c r="A7" s="62" t="s">
        <v>24</v>
      </c>
      <c r="B7" s="63" t="s">
        <v>43</v>
      </c>
      <c r="C7" s="64">
        <v>3.6800000000000002E-10</v>
      </c>
      <c r="D7" s="64">
        <v>6.9200000000000004E-11</v>
      </c>
      <c r="E7" s="64">
        <v>4.8100000000000001E-11</v>
      </c>
      <c r="F7" s="64">
        <v>6.3000000000000002E-11</v>
      </c>
      <c r="G7" s="64">
        <v>6.8700000000000006E-11</v>
      </c>
      <c r="H7" s="64">
        <v>5.9600000000000002E-16</v>
      </c>
      <c r="I7" s="65">
        <f>0.000000256/(10^6)</f>
        <v>2.5600000000000002E-13</v>
      </c>
      <c r="K7" s="56" t="s">
        <v>22</v>
      </c>
      <c r="L7" s="20" t="s">
        <v>43</v>
      </c>
      <c r="M7" s="58">
        <v>3.59E-11</v>
      </c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</row>
    <row r="8" spans="1:29" ht="15.75" thickBot="1" x14ac:dyDescent="0.3">
      <c r="K8" s="56" t="s">
        <v>22</v>
      </c>
      <c r="L8" s="20" t="s">
        <v>72</v>
      </c>
      <c r="M8" s="58">
        <v>1.01E-10</v>
      </c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</row>
    <row r="9" spans="1:29" x14ac:dyDescent="0.25">
      <c r="A9" s="104" t="s">
        <v>63</v>
      </c>
      <c r="B9" s="105"/>
      <c r="C9" s="105"/>
      <c r="D9" s="105"/>
      <c r="E9" s="105"/>
      <c r="F9" s="106"/>
      <c r="K9" s="77" t="s">
        <v>23</v>
      </c>
      <c r="L9" s="20" t="s">
        <v>71</v>
      </c>
      <c r="M9" s="58">
        <v>1.9499999999999999E-14</v>
      </c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</row>
    <row r="10" spans="1:29" x14ac:dyDescent="0.25">
      <c r="A10" s="66"/>
      <c r="B10" s="67" t="s">
        <v>35</v>
      </c>
      <c r="C10" s="67" t="s">
        <v>64</v>
      </c>
      <c r="D10" s="67" t="s">
        <v>65</v>
      </c>
      <c r="E10" s="67" t="s">
        <v>66</v>
      </c>
      <c r="F10" s="68" t="s">
        <v>67</v>
      </c>
      <c r="K10" s="77" t="s">
        <v>23</v>
      </c>
      <c r="L10" s="20" t="s">
        <v>43</v>
      </c>
      <c r="M10" s="58">
        <v>1.9900000000000001E-13</v>
      </c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</row>
    <row r="11" spans="1:29" x14ac:dyDescent="0.25">
      <c r="A11" s="56" t="s">
        <v>21</v>
      </c>
      <c r="B11" s="20" t="s">
        <v>43</v>
      </c>
      <c r="C11" s="57">
        <v>1.04E-10</v>
      </c>
      <c r="D11" s="57">
        <v>1.34E-10</v>
      </c>
      <c r="E11" s="57">
        <v>1.8400000000000001E-10</v>
      </c>
      <c r="F11" s="58">
        <v>9.0999999999999996E-11</v>
      </c>
      <c r="K11" s="77" t="s">
        <v>23</v>
      </c>
      <c r="L11" s="20" t="s">
        <v>72</v>
      </c>
      <c r="M11" s="58">
        <v>8.4700000000000003E-13</v>
      </c>
    </row>
    <row r="12" spans="1:29" x14ac:dyDescent="0.25">
      <c r="A12" s="56" t="s">
        <v>22</v>
      </c>
      <c r="B12" s="20" t="s">
        <v>43</v>
      </c>
      <c r="C12" s="57">
        <v>1.58E-11</v>
      </c>
      <c r="D12" s="57">
        <v>2.23E-11</v>
      </c>
      <c r="E12" s="57">
        <v>3.8100000000000003E-11</v>
      </c>
      <c r="F12" s="58">
        <v>7.3300000000000005E-12</v>
      </c>
      <c r="K12" s="77" t="s">
        <v>23</v>
      </c>
      <c r="L12" s="20" t="s">
        <v>44</v>
      </c>
      <c r="M12" s="58">
        <v>5.6200000000000003E-14</v>
      </c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</row>
    <row r="13" spans="1:29" x14ac:dyDescent="0.25">
      <c r="A13" s="56" t="s">
        <v>23</v>
      </c>
      <c r="B13" s="20" t="s">
        <v>44</v>
      </c>
      <c r="C13" s="57">
        <v>5.0700000000000001E-14</v>
      </c>
      <c r="D13" s="57">
        <v>6.5099999999999995E-14</v>
      </c>
      <c r="E13" s="57">
        <v>8.9900000000000001E-14</v>
      </c>
      <c r="F13" s="58">
        <v>4.5099999999999998E-14</v>
      </c>
      <c r="K13" s="77" t="s">
        <v>23</v>
      </c>
      <c r="L13" s="20" t="s">
        <v>73</v>
      </c>
      <c r="M13" s="58">
        <v>5.6200000000000001E-18</v>
      </c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</row>
    <row r="14" spans="1:29" x14ac:dyDescent="0.25">
      <c r="A14" s="56" t="s">
        <v>23</v>
      </c>
      <c r="B14" s="20" t="s">
        <v>43</v>
      </c>
      <c r="C14" s="57">
        <v>1.12E-13</v>
      </c>
      <c r="D14" s="57">
        <v>1.4399999999999999E-13</v>
      </c>
      <c r="E14" s="57">
        <v>0</v>
      </c>
      <c r="F14" s="58">
        <v>0</v>
      </c>
      <c r="K14" s="77" t="s">
        <v>23</v>
      </c>
      <c r="L14" s="20" t="s">
        <v>74</v>
      </c>
      <c r="M14" s="58">
        <v>1.2800000000000001E-13</v>
      </c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</row>
    <row r="15" spans="1:29" ht="15.75" thickBot="1" x14ac:dyDescent="0.3">
      <c r="A15" s="62" t="s">
        <v>24</v>
      </c>
      <c r="B15" s="63" t="s">
        <v>43</v>
      </c>
      <c r="C15" s="64">
        <v>1.3100000000000001E-10</v>
      </c>
      <c r="D15" s="64">
        <v>1.6900000000000001E-10</v>
      </c>
      <c r="E15" s="64">
        <v>2.25E-10</v>
      </c>
      <c r="F15" s="65">
        <v>1.1700000000000001E-10</v>
      </c>
      <c r="K15" s="77" t="s">
        <v>24</v>
      </c>
      <c r="L15" s="20" t="s">
        <v>71</v>
      </c>
      <c r="M15" s="58">
        <v>5.2199999999999998E-8</v>
      </c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</row>
    <row r="16" spans="1:29" x14ac:dyDescent="0.25">
      <c r="K16" s="77" t="s">
        <v>24</v>
      </c>
      <c r="L16" s="20" t="s">
        <v>43</v>
      </c>
      <c r="M16" s="58">
        <v>3.3600000000000003E-8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</row>
    <row r="17" spans="1:29" ht="15.75" thickBot="1" x14ac:dyDescent="0.3">
      <c r="A17" s="82"/>
      <c r="B17" s="82"/>
      <c r="C17" s="82"/>
      <c r="K17" s="78" t="s">
        <v>24</v>
      </c>
      <c r="L17" s="63" t="s">
        <v>72</v>
      </c>
      <c r="M17" s="65">
        <v>3.55E-8</v>
      </c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</row>
    <row r="18" spans="1:29" x14ac:dyDescent="0.25">
      <c r="A18" s="79"/>
      <c r="B18" s="80"/>
      <c r="C18" s="80"/>
    </row>
    <row r="19" spans="1:29" ht="15.75" thickBot="1" x14ac:dyDescent="0.3"/>
    <row r="20" spans="1:29" x14ac:dyDescent="0.25">
      <c r="A20" s="92" t="s">
        <v>37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4"/>
    </row>
    <row r="21" spans="1:29" x14ac:dyDescent="0.25">
      <c r="A21" s="69"/>
      <c r="B21" s="70" t="s">
        <v>46</v>
      </c>
      <c r="C21" s="70" t="s">
        <v>47</v>
      </c>
      <c r="D21" s="70" t="s">
        <v>48</v>
      </c>
      <c r="E21" s="70" t="s">
        <v>49</v>
      </c>
      <c r="F21" s="70" t="s">
        <v>50</v>
      </c>
      <c r="G21" s="70" t="s">
        <v>51</v>
      </c>
      <c r="H21" s="70" t="s">
        <v>52</v>
      </c>
      <c r="I21" s="70" t="s">
        <v>53</v>
      </c>
      <c r="J21" s="70" t="s">
        <v>54</v>
      </c>
      <c r="K21" s="70" t="s">
        <v>55</v>
      </c>
      <c r="L21" s="70" t="s">
        <v>56</v>
      </c>
      <c r="M21" s="70" t="s">
        <v>57</v>
      </c>
      <c r="N21" s="70" t="s">
        <v>58</v>
      </c>
      <c r="O21" s="70" t="s">
        <v>59</v>
      </c>
      <c r="P21" s="70" t="s">
        <v>60</v>
      </c>
      <c r="Q21" s="70" t="s">
        <v>61</v>
      </c>
      <c r="R21" s="71" t="s">
        <v>62</v>
      </c>
    </row>
    <row r="22" spans="1:29" x14ac:dyDescent="0.25">
      <c r="A22" s="56" t="s">
        <v>21</v>
      </c>
      <c r="B22" s="57">
        <v>0.1</v>
      </c>
      <c r="C22" s="57">
        <v>0.19</v>
      </c>
      <c r="D22" s="57">
        <v>0.32</v>
      </c>
      <c r="E22" s="57">
        <v>0.48</v>
      </c>
      <c r="F22" s="57">
        <v>0.55000000000000004</v>
      </c>
      <c r="G22" s="57">
        <v>0.66</v>
      </c>
      <c r="H22" s="57">
        <v>0.69</v>
      </c>
      <c r="I22" s="57">
        <v>0.75</v>
      </c>
      <c r="J22" s="57">
        <v>0.74</v>
      </c>
      <c r="K22" s="57">
        <v>0.82</v>
      </c>
      <c r="L22" s="57">
        <v>0.87</v>
      </c>
      <c r="M22" s="57">
        <v>0.91</v>
      </c>
      <c r="N22" s="57">
        <v>1.1000000000000001</v>
      </c>
      <c r="O22" s="57">
        <v>0.95</v>
      </c>
      <c r="P22" s="57">
        <v>0.99</v>
      </c>
      <c r="Q22" s="57">
        <v>1</v>
      </c>
      <c r="R22" s="58">
        <v>1</v>
      </c>
    </row>
    <row r="23" spans="1:29" x14ac:dyDescent="0.25">
      <c r="A23" s="56" t="s">
        <v>22</v>
      </c>
      <c r="B23" s="57">
        <v>9.8000000000000004E-2</v>
      </c>
      <c r="C23" s="57">
        <v>0.18</v>
      </c>
      <c r="D23" s="57">
        <v>0.33</v>
      </c>
      <c r="E23" s="57">
        <v>0.49</v>
      </c>
      <c r="F23" s="57">
        <v>0.59</v>
      </c>
      <c r="G23" s="57">
        <v>0.7</v>
      </c>
      <c r="H23" s="57">
        <v>0.74</v>
      </c>
      <c r="I23" s="57">
        <v>0.76</v>
      </c>
      <c r="J23" s="57">
        <v>0.71</v>
      </c>
      <c r="K23" s="57">
        <v>0.93</v>
      </c>
      <c r="L23" s="57">
        <v>0.85</v>
      </c>
      <c r="M23" s="57">
        <v>0.88</v>
      </c>
      <c r="N23" s="57">
        <v>0.92</v>
      </c>
      <c r="O23" s="57">
        <v>0.94</v>
      </c>
      <c r="P23" s="57">
        <v>1</v>
      </c>
      <c r="Q23" s="57">
        <v>0.95</v>
      </c>
      <c r="R23" s="58">
        <v>1</v>
      </c>
    </row>
    <row r="24" spans="1:29" x14ac:dyDescent="0.25">
      <c r="A24" s="56" t="s">
        <v>23</v>
      </c>
      <c r="B24" s="57">
        <v>1</v>
      </c>
      <c r="C24" s="57">
        <v>1</v>
      </c>
      <c r="D24" s="57">
        <v>1</v>
      </c>
      <c r="E24" s="57">
        <v>1</v>
      </c>
      <c r="F24" s="57">
        <v>1</v>
      </c>
      <c r="G24" s="57">
        <v>1</v>
      </c>
      <c r="H24" s="57">
        <v>1</v>
      </c>
      <c r="I24" s="57">
        <v>1</v>
      </c>
      <c r="J24" s="57">
        <v>1</v>
      </c>
      <c r="K24" s="57">
        <v>1</v>
      </c>
      <c r="L24" s="57">
        <v>1</v>
      </c>
      <c r="M24" s="57">
        <v>1</v>
      </c>
      <c r="N24" s="57">
        <v>1</v>
      </c>
      <c r="O24" s="57">
        <v>1</v>
      </c>
      <c r="P24" s="57">
        <v>1</v>
      </c>
      <c r="Q24" s="57">
        <v>1</v>
      </c>
      <c r="R24" s="58">
        <v>1</v>
      </c>
    </row>
    <row r="25" spans="1:29" ht="15.75" thickBot="1" x14ac:dyDescent="0.3">
      <c r="A25" s="62" t="s">
        <v>24</v>
      </c>
      <c r="B25" s="64">
        <v>0.18</v>
      </c>
      <c r="C25" s="64">
        <v>0.28000000000000003</v>
      </c>
      <c r="D25" s="64">
        <v>0.59</v>
      </c>
      <c r="E25" s="64">
        <v>0.82</v>
      </c>
      <c r="F25" s="64">
        <v>0.86</v>
      </c>
      <c r="G25" s="64">
        <v>0.98</v>
      </c>
      <c r="H25" s="64">
        <v>1</v>
      </c>
      <c r="I25" s="64">
        <v>0.94</v>
      </c>
      <c r="J25" s="64">
        <v>0.97</v>
      </c>
      <c r="K25" s="64">
        <v>1</v>
      </c>
      <c r="L25" s="64">
        <v>1</v>
      </c>
      <c r="M25" s="64">
        <v>1</v>
      </c>
      <c r="N25" s="64">
        <v>1.1000000000000001</v>
      </c>
      <c r="O25" s="64">
        <v>1.1000000000000001</v>
      </c>
      <c r="P25" s="64">
        <v>0.99</v>
      </c>
      <c r="Q25" s="64">
        <v>1</v>
      </c>
      <c r="R25" s="65">
        <v>1</v>
      </c>
    </row>
    <row r="26" spans="1:29" ht="15.75" thickBot="1" x14ac:dyDescent="0.3"/>
    <row r="27" spans="1:29" x14ac:dyDescent="0.25">
      <c r="A27" s="95" t="s">
        <v>45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7"/>
    </row>
    <row r="28" spans="1:29" x14ac:dyDescent="0.25">
      <c r="A28" s="59"/>
      <c r="B28" s="60" t="s">
        <v>46</v>
      </c>
      <c r="C28" s="60" t="s">
        <v>47</v>
      </c>
      <c r="D28" s="60" t="s">
        <v>48</v>
      </c>
      <c r="E28" s="60" t="s">
        <v>49</v>
      </c>
      <c r="F28" s="60" t="s">
        <v>50</v>
      </c>
      <c r="G28" s="60" t="s">
        <v>51</v>
      </c>
      <c r="H28" s="60" t="s">
        <v>52</v>
      </c>
      <c r="I28" s="60" t="s">
        <v>53</v>
      </c>
      <c r="J28" s="60" t="s">
        <v>54</v>
      </c>
      <c r="K28" s="60" t="s">
        <v>55</v>
      </c>
      <c r="L28" s="60" t="s">
        <v>56</v>
      </c>
      <c r="M28" s="60" t="s">
        <v>57</v>
      </c>
      <c r="N28" s="60" t="s">
        <v>58</v>
      </c>
      <c r="O28" s="60" t="s">
        <v>59</v>
      </c>
      <c r="P28" s="60" t="s">
        <v>60</v>
      </c>
      <c r="Q28" s="60" t="s">
        <v>61</v>
      </c>
      <c r="R28" s="61" t="s">
        <v>62</v>
      </c>
    </row>
    <row r="29" spans="1:29" x14ac:dyDescent="0.25">
      <c r="A29" s="56" t="s">
        <v>21</v>
      </c>
      <c r="B29" s="57">
        <v>8.4000000000000005E-2</v>
      </c>
      <c r="C29" s="57">
        <v>0.15</v>
      </c>
      <c r="D29" s="57">
        <v>0.27</v>
      </c>
      <c r="E29" s="57">
        <v>0.39</v>
      </c>
      <c r="F29" s="57">
        <v>0.51</v>
      </c>
      <c r="G29" s="57">
        <v>0.65</v>
      </c>
      <c r="H29" s="57">
        <v>0.74</v>
      </c>
      <c r="I29" s="57">
        <v>0.81</v>
      </c>
      <c r="J29" s="57">
        <v>0.87</v>
      </c>
      <c r="K29" s="57">
        <v>0.91</v>
      </c>
      <c r="L29" s="57">
        <v>0.93</v>
      </c>
      <c r="M29" s="57">
        <v>0.95</v>
      </c>
      <c r="N29" s="57">
        <v>0.98</v>
      </c>
      <c r="O29" s="57">
        <v>0.99</v>
      </c>
      <c r="P29" s="57">
        <v>0.99</v>
      </c>
      <c r="Q29" s="57">
        <v>1</v>
      </c>
      <c r="R29" s="58">
        <v>1</v>
      </c>
    </row>
    <row r="30" spans="1:29" x14ac:dyDescent="0.25">
      <c r="A30" s="56" t="s">
        <v>22</v>
      </c>
      <c r="B30" s="57">
        <v>2.8000000000000001E-2</v>
      </c>
      <c r="C30" s="57">
        <v>5.1999999999999998E-2</v>
      </c>
      <c r="D30" s="57">
        <v>9.8000000000000004E-2</v>
      </c>
      <c r="E30" s="57">
        <v>0.15</v>
      </c>
      <c r="F30" s="57">
        <v>0.21</v>
      </c>
      <c r="G30" s="57">
        <v>0.28999999999999998</v>
      </c>
      <c r="H30" s="57">
        <v>0.37</v>
      </c>
      <c r="I30" s="57">
        <v>0.44</v>
      </c>
      <c r="J30" s="57">
        <v>0.54</v>
      </c>
      <c r="K30" s="57">
        <v>0.59</v>
      </c>
      <c r="L30" s="57">
        <v>0.66</v>
      </c>
      <c r="M30" s="57">
        <v>0.74</v>
      </c>
      <c r="N30" s="57">
        <v>0.81</v>
      </c>
      <c r="O30" s="57">
        <v>0.87</v>
      </c>
      <c r="P30" s="57">
        <v>0.91</v>
      </c>
      <c r="Q30" s="57">
        <v>0.97</v>
      </c>
      <c r="R30" s="58">
        <v>1</v>
      </c>
    </row>
    <row r="31" spans="1:29" x14ac:dyDescent="0.25">
      <c r="A31" s="56" t="s">
        <v>23</v>
      </c>
      <c r="B31" s="57">
        <v>1</v>
      </c>
      <c r="C31" s="57">
        <v>1</v>
      </c>
      <c r="D31" s="57">
        <v>1</v>
      </c>
      <c r="E31" s="57">
        <v>1</v>
      </c>
      <c r="F31" s="57">
        <v>1</v>
      </c>
      <c r="G31" s="57">
        <v>1</v>
      </c>
      <c r="H31" s="57">
        <v>1</v>
      </c>
      <c r="I31" s="57">
        <v>1</v>
      </c>
      <c r="J31" s="57">
        <v>1</v>
      </c>
      <c r="K31" s="57">
        <v>1</v>
      </c>
      <c r="L31" s="57">
        <v>1</v>
      </c>
      <c r="M31" s="57">
        <v>1</v>
      </c>
      <c r="N31" s="57">
        <v>1</v>
      </c>
      <c r="O31" s="57">
        <v>1</v>
      </c>
      <c r="P31" s="57">
        <v>1</v>
      </c>
      <c r="Q31" s="57">
        <v>1</v>
      </c>
      <c r="R31" s="58">
        <v>1</v>
      </c>
    </row>
    <row r="32" spans="1:29" ht="15.75" thickBot="1" x14ac:dyDescent="0.3">
      <c r="A32" s="62" t="s">
        <v>24</v>
      </c>
      <c r="B32" s="64">
        <v>0.1</v>
      </c>
      <c r="C32" s="64">
        <v>0.18</v>
      </c>
      <c r="D32" s="64">
        <v>0.33</v>
      </c>
      <c r="E32" s="64">
        <v>0.47</v>
      </c>
      <c r="F32" s="64">
        <v>0.61</v>
      </c>
      <c r="G32" s="64">
        <v>0.78</v>
      </c>
      <c r="H32" s="64">
        <v>0.87</v>
      </c>
      <c r="I32" s="64">
        <v>0.94</v>
      </c>
      <c r="J32" s="64">
        <v>0.99</v>
      </c>
      <c r="K32" s="64">
        <v>1</v>
      </c>
      <c r="L32" s="64">
        <v>1</v>
      </c>
      <c r="M32" s="64">
        <v>1</v>
      </c>
      <c r="N32" s="64">
        <v>1</v>
      </c>
      <c r="O32" s="64">
        <v>1</v>
      </c>
      <c r="P32" s="64">
        <v>1</v>
      </c>
      <c r="Q32" s="64">
        <v>1</v>
      </c>
      <c r="R32" s="65">
        <v>1</v>
      </c>
    </row>
  </sheetData>
  <mergeCells count="5">
    <mergeCell ref="A20:R20"/>
    <mergeCell ref="A27:R27"/>
    <mergeCell ref="K1:M1"/>
    <mergeCell ref="A1:I1"/>
    <mergeCell ref="A9:F9"/>
  </mergeCells>
  <pageMargins left="0.7" right="0.7" top="0.75" bottom="0.75" header="0.3" footer="0.3"/>
  <pageSetup scale="6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Soil to Groundwater</vt:lpstr>
      <vt:lpstr>Isotope Specific Factors</vt:lpstr>
    </vt:vector>
  </TitlesOfParts>
  <Company>SRS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Stagich, Brooke</dc:creator>
  <cp:lastModifiedBy>Manning, Karessa L.</cp:lastModifiedBy>
  <cp:lastPrinted>2015-10-05T19:22:02Z</cp:lastPrinted>
  <dcterms:created xsi:type="dcterms:W3CDTF">2015-07-27T12:05:43Z</dcterms:created>
  <dcterms:modified xsi:type="dcterms:W3CDTF">2015-10-12T15:05:27Z</dcterms:modified>
</cp:coreProperties>
</file>